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Marketing\03. Active Marketing Programs\4. Blog\Articles\2018\03. March\18 Perfect ticket price\"/>
    </mc:Choice>
  </mc:AlternateContent>
  <xr:revisionPtr revIDLastSave="0" documentId="13_ncr:1_{20FF50E1-890D-44AE-BCD2-F3865162572B}" xr6:coauthVersionLast="43" xr6:coauthVersionMax="43" xr10:uidLastSave="{00000000-0000-0000-0000-000000000000}"/>
  <bookViews>
    <workbookView xWindow="-120" yWindow="-120" windowWidth="29040" windowHeight="15840" xr2:uid="{3E0073E2-A9E7-4A6C-BD44-7A5BF0598A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2" i="1" l="1"/>
  <c r="E83" i="1"/>
  <c r="E61" i="1"/>
  <c r="D46" i="1"/>
  <c r="D47" i="1" s="1"/>
  <c r="C47" i="1" s="1"/>
  <c r="C44" i="1"/>
  <c r="F61" i="1" l="1"/>
  <c r="C46" i="1"/>
  <c r="C25" i="1" l="1"/>
  <c r="C27" i="1" l="1"/>
  <c r="C28" i="1" l="1"/>
  <c r="C29" i="1" s="1"/>
  <c r="C36" i="1" s="1"/>
  <c r="D48" i="1" l="1"/>
  <c r="C48" i="1" l="1"/>
  <c r="D49" i="1"/>
  <c r="C49" i="1" l="1"/>
  <c r="E68" i="1"/>
  <c r="E75" i="1" s="1"/>
  <c r="E59" i="1"/>
  <c r="E66" i="1"/>
  <c r="E73" i="1" s="1"/>
  <c r="F59" i="1" l="1"/>
  <c r="E60" i="1"/>
  <c r="E81" i="1"/>
  <c r="E78" i="1" s="1"/>
  <c r="E91" i="1" s="1"/>
  <c r="E89" i="1" l="1"/>
  <c r="F60" i="1"/>
  <c r="E67" i="1"/>
  <c r="E74" i="1" s="1"/>
  <c r="E9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Quicket</author>
    <author>Luke Armstrong</author>
  </authors>
  <commentList>
    <comment ref="C15" authorId="0" shapeId="0" xr:uid="{0555737D-602B-43CC-B793-E060C3D68C23}">
      <text>
        <r>
          <rPr>
            <b/>
            <sz val="9"/>
            <color indexed="81"/>
            <rFont val="Tahoma"/>
            <family val="2"/>
          </rPr>
          <t>Quicket:</t>
        </r>
        <r>
          <rPr>
            <sz val="9"/>
            <color indexed="81"/>
            <rFont val="Tahoma"/>
            <family val="2"/>
          </rPr>
          <t xml:space="preserve">
Add in your total venue capacity here</t>
        </r>
      </text>
    </comment>
    <comment ref="C22" authorId="0" shapeId="0" xr:uid="{7EBAAA9A-D273-443F-9F4C-32DD87E3F93C}">
      <text>
        <r>
          <rPr>
            <b/>
            <sz val="9"/>
            <color indexed="81"/>
            <rFont val="Tahoma"/>
            <family val="2"/>
          </rPr>
          <t>Quicket:</t>
        </r>
        <r>
          <rPr>
            <sz val="9"/>
            <color indexed="81"/>
            <rFont val="Tahoma"/>
            <family val="2"/>
          </rPr>
          <t xml:space="preserve">
Add in your total venue capacity here</t>
        </r>
      </text>
    </comment>
    <comment ref="C23" authorId="0" shapeId="0" xr:uid="{56B39DDD-A568-4E37-B283-F8BD79E4011D}">
      <text>
        <r>
          <rPr>
            <b/>
            <sz val="9"/>
            <color indexed="81"/>
            <rFont val="Tahoma"/>
            <family val="2"/>
          </rPr>
          <t>Quicket:</t>
        </r>
        <r>
          <rPr>
            <sz val="9"/>
            <color indexed="81"/>
            <rFont val="Tahoma"/>
            <family val="2"/>
          </rPr>
          <t xml:space="preserve">
Add in your total amount budgeted for your event here</t>
        </r>
      </text>
    </comment>
    <comment ref="C25" authorId="0" shapeId="0" xr:uid="{59E4A800-93E5-4504-B3EF-F0F0BB093FC2}">
      <text>
        <r>
          <rPr>
            <b/>
            <sz val="9"/>
            <color indexed="81"/>
            <rFont val="Tahoma"/>
            <family val="2"/>
          </rPr>
          <t>Quicket:</t>
        </r>
        <r>
          <rPr>
            <sz val="9"/>
            <color indexed="81"/>
            <rFont val="Tahoma"/>
            <family val="2"/>
          </rPr>
          <t xml:space="preserve">
After your get paid from Quicket, you need to pay this amount to SARS</t>
        </r>
      </text>
    </comment>
    <comment ref="C36" authorId="0" shapeId="0" xr:uid="{8B34EF0C-B8E9-4619-8F16-57064287324B}">
      <text>
        <r>
          <rPr>
            <b/>
            <sz val="9"/>
            <color indexed="81"/>
            <rFont val="Tahoma"/>
            <family val="2"/>
          </rPr>
          <t>Quicket:</t>
        </r>
        <r>
          <rPr>
            <sz val="9"/>
            <color indexed="81"/>
            <rFont val="Tahoma"/>
            <family val="2"/>
          </rPr>
          <t xml:space="preserve">
This is the basic cost per attendee that needs to be covered.</t>
        </r>
      </text>
    </comment>
    <comment ref="D44" authorId="0" shapeId="0" xr:uid="{F3F9FB48-1BCF-43E7-BEB1-C541AFEE1C49}">
      <text>
        <r>
          <rPr>
            <b/>
            <sz val="9"/>
            <color indexed="81"/>
            <rFont val="Tahoma"/>
            <family val="2"/>
          </rPr>
          <t>Quicket:</t>
        </r>
        <r>
          <rPr>
            <sz val="9"/>
            <color indexed="81"/>
            <rFont val="Tahoma"/>
            <family val="2"/>
          </rPr>
          <t xml:space="preserve">
Insert your proposed standard ticket price here (make sure it's greater than the recommended price)</t>
        </r>
      </text>
    </comment>
    <comment ref="D49" authorId="0" shapeId="0" xr:uid="{315C337D-01F4-4C5A-9033-6160A2BFC8EB}">
      <text>
        <r>
          <rPr>
            <b/>
            <sz val="9"/>
            <color indexed="81"/>
            <rFont val="Tahoma"/>
            <family val="2"/>
          </rPr>
          <t>Quicket:</t>
        </r>
        <r>
          <rPr>
            <sz val="9"/>
            <color indexed="81"/>
            <rFont val="Tahoma"/>
            <family val="2"/>
          </rPr>
          <t xml:space="preserve">
Insert your proposed standard ticket price here (make sure it's greater than the recommended price)</t>
        </r>
      </text>
    </comment>
    <comment ref="C81" authorId="1" shapeId="0" xr:uid="{D93A68FB-295E-47F6-AE32-F753F45BD1E4}">
      <text>
        <r>
          <rPr>
            <sz val="9"/>
            <color indexed="81"/>
            <rFont val="Calibri"/>
            <family val="2"/>
          </rPr>
          <t xml:space="preserve">
Profit per head x break even capacity
</t>
        </r>
      </text>
    </comment>
  </commentList>
</comments>
</file>

<file path=xl/sharedStrings.xml><?xml version="1.0" encoding="utf-8"?>
<sst xmlns="http://schemas.openxmlformats.org/spreadsheetml/2006/main" count="62" uniqueCount="44">
  <si>
    <t>TURNOVER ANALYSIS</t>
  </si>
  <si>
    <t>Ticket Volumes</t>
  </si>
  <si>
    <t>Total</t>
  </si>
  <si>
    <t>Capacity</t>
  </si>
  <si>
    <t>Breakeven</t>
  </si>
  <si>
    <t>Middle Ground</t>
  </si>
  <si>
    <t>Sell Out</t>
  </si>
  <si>
    <t>Ticket Sales Income</t>
  </si>
  <si>
    <t>Profit on Ticket Sales</t>
  </si>
  <si>
    <t>Other Income</t>
  </si>
  <si>
    <t>Sponsorships</t>
  </si>
  <si>
    <t>Vendors @ R1000 per vendor buy in</t>
  </si>
  <si>
    <t>Merchandise</t>
  </si>
  <si>
    <t>Total Profit/(Loss) Venue</t>
  </si>
  <si>
    <t>Quicket fee is 4.9% ex VAT</t>
  </si>
  <si>
    <t>VAT on Quicket fee (15%)</t>
  </si>
  <si>
    <t>TICKET PRICE CALCULATOR AND PROFIT ESTIMATOR (ZA)</t>
  </si>
  <si>
    <t xml:space="preserve"> [A]</t>
  </si>
  <si>
    <t xml:space="preserve"> [C]</t>
  </si>
  <si>
    <r>
      <t xml:space="preserve">↪ </t>
    </r>
    <r>
      <rPr>
        <b/>
        <sz val="12"/>
        <color theme="1" tint="0.249977111117893"/>
        <rFont val="Heebo"/>
      </rPr>
      <t>Quicket will deduct</t>
    </r>
    <r>
      <rPr>
        <sz val="12"/>
        <color theme="1" tint="0.249977111117893"/>
        <rFont val="Heebo"/>
      </rPr>
      <t xml:space="preserve"> on final invoice per ticket</t>
    </r>
  </si>
  <si>
    <r>
      <rPr>
        <b/>
        <sz val="12"/>
        <color rgb="FFFF7D00"/>
        <rFont val="Heebo"/>
      </rPr>
      <t xml:space="preserve">Note that all calculations below are based on your ticket price after VAT and fees have been deducted </t>
    </r>
    <r>
      <rPr>
        <sz val="12"/>
        <color theme="1" tint="0.249977111117893"/>
        <rFont val="Heebo"/>
      </rPr>
      <t>[C]</t>
    </r>
  </si>
  <si>
    <r>
      <t>If you sell out, your tickets need to be at least</t>
    </r>
    <r>
      <rPr>
        <sz val="12"/>
        <color theme="1" tint="0.249977111117893"/>
        <rFont val="Heebo"/>
      </rPr>
      <t xml:space="preserve"> (incl. VAT &amp; Quicket fee)</t>
    </r>
  </si>
  <si>
    <t>SET YOUR TICKET PRICE</t>
  </si>
  <si>
    <t>MINIMUM RECOMMENDED TICKET PRICE</t>
  </si>
  <si>
    <t>UNDERSTANGING VAT &amp; FEES</t>
  </si>
  <si>
    <r>
      <t>Capacity of Venue</t>
    </r>
    <r>
      <rPr>
        <sz val="12"/>
        <color theme="1" tint="0.249977111117893"/>
        <rFont val="Heebo"/>
      </rPr>
      <t xml:space="preserve"> (total attendance)</t>
    </r>
  </si>
  <si>
    <r>
      <t xml:space="preserve">Amount you want to clear </t>
    </r>
    <r>
      <rPr>
        <sz val="12"/>
        <color theme="1" tint="0.249977111117893"/>
        <rFont val="Heebo"/>
      </rPr>
      <t>(what you need to make your event happen)</t>
    </r>
  </si>
  <si>
    <r>
      <rPr>
        <sz val="12"/>
        <color theme="1" tint="0.249977111117893"/>
        <rFont val="Heebo"/>
      </rPr>
      <t xml:space="preserve">↪ </t>
    </r>
    <r>
      <rPr>
        <b/>
        <sz val="12"/>
        <color theme="1" tint="0.249977111117893"/>
        <rFont val="Heebo"/>
      </rPr>
      <t xml:space="preserve">Money you </t>
    </r>
    <r>
      <rPr>
        <b/>
        <i/>
        <u/>
        <sz val="12"/>
        <color theme="1" tint="0.249977111117893"/>
        <rFont val="Heebo"/>
      </rPr>
      <t>by law</t>
    </r>
    <r>
      <rPr>
        <b/>
        <i/>
        <sz val="12"/>
        <color theme="1" tint="0.249977111117893"/>
        <rFont val="Heebo"/>
      </rPr>
      <t xml:space="preserve"> </t>
    </r>
    <r>
      <rPr>
        <b/>
        <sz val="12"/>
        <color theme="1" tint="0.249977111117893"/>
        <rFont val="Heebo"/>
      </rPr>
      <t xml:space="preserve">owe to SARS </t>
    </r>
    <r>
      <rPr>
        <b/>
        <i/>
        <u/>
        <sz val="12"/>
        <color theme="1" tint="0.249977111117893"/>
        <rFont val="Heebo"/>
      </rPr>
      <t>privately</t>
    </r>
    <r>
      <rPr>
        <sz val="12"/>
        <color theme="1" tint="0.249977111117893"/>
        <rFont val="Heebo"/>
      </rPr>
      <t xml:space="preserve"> (separate to Quicket)</t>
    </r>
  </si>
  <si>
    <t>There are notes and instructions in the comments on certain cells.</t>
  </si>
  <si>
    <t>The blocks outlined in orange are important numbers to take note of.</t>
  </si>
  <si>
    <t xml:space="preserve">This is an indicator to assist with potential profit and loss on ticket sales, as well as assisting in working out a ticket price that covers costs adequately. It should not be used as a final accounting tool. </t>
  </si>
  <si>
    <t xml:space="preserve">Fill in your info to set your ticket price. </t>
  </si>
  <si>
    <r>
      <rPr>
        <b/>
        <u/>
        <sz val="11"/>
        <color theme="1" tint="0.249977111117893"/>
        <rFont val="Heebo"/>
      </rPr>
      <t>NB</t>
    </r>
    <r>
      <rPr>
        <b/>
        <sz val="11"/>
        <color theme="1" tint="0.249977111117893"/>
        <rFont val="Heebo"/>
      </rPr>
      <t>:</t>
    </r>
    <r>
      <rPr>
        <sz val="11"/>
        <color theme="1" tint="0.249977111117893"/>
        <rFont val="Heebo"/>
      </rPr>
      <t xml:space="preserve"> Fill in your costs in the green blocks provided. </t>
    </r>
  </si>
  <si>
    <t>KEY &amp; HOW TO USE THIS TOOL</t>
  </si>
  <si>
    <t xml:space="preserve"> ← fill me in!</t>
  </si>
  <si>
    <t>Per ticket</t>
  </si>
  <si>
    <t>Total Quicket fees incl. Quicket's VAT</t>
  </si>
  <si>
    <t>↪ Quicket will pay you</t>
  </si>
  <si>
    <t>↪ And will then still need to pay to SARS</t>
  </si>
  <si>
    <t>↪ Leaving you with a usable budget (after VAT &amp; Quicket fees) that totals</t>
  </si>
  <si>
    <r>
      <t>Proposed ticket price</t>
    </r>
    <r>
      <rPr>
        <sz val="12"/>
        <color theme="1" tint="0.249977111117893"/>
        <rFont val="Heebo"/>
      </rPr>
      <t xml:space="preserve"> (revenue | advertised amount)</t>
    </r>
  </si>
  <si>
    <t>Bars: per head profit on break even sales</t>
  </si>
  <si>
    <t>Vendor buy in amount</t>
  </si>
  <si>
    <t xml:space="preserve"> [B] *Remember to make this more than [A] the recommended minimum price above!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</si>
</sst>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R&quot;* #,##0_-;\-&quot;R&quot;* #,##0_-;_-&quot;R&quot;* &quot;-&quot;_-;_-@"/>
    <numFmt numFmtId="165" formatCode="_-&quot;R&quot;* #,##0.00_-;\-&quot;R&quot;* #,##0.00_-;_-&quot;R&quot;* &quot;-&quot;??_-;_-@"/>
    <numFmt numFmtId="166" formatCode="[$R-1C09]#,##0.00"/>
    <numFmt numFmtId="167" formatCode="[$R-1C09]#,##0.00&quot;* &quot;"/>
  </numFmts>
  <fonts count="16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Calibri"/>
      <family val="2"/>
    </font>
    <font>
      <b/>
      <sz val="18"/>
      <color theme="1" tint="0.249977111117893"/>
      <name val="Heebo"/>
    </font>
    <font>
      <sz val="12"/>
      <color theme="1" tint="0.249977111117893"/>
      <name val="Heebo"/>
    </font>
    <font>
      <sz val="11"/>
      <color theme="1" tint="0.249977111117893"/>
      <name val="Heebo"/>
    </font>
    <font>
      <sz val="6"/>
      <color theme="1" tint="0.249977111117893"/>
      <name val="Heebo"/>
    </font>
    <font>
      <b/>
      <sz val="12"/>
      <color theme="1" tint="0.249977111117893"/>
      <name val="Heebo"/>
    </font>
    <font>
      <b/>
      <sz val="12"/>
      <color rgb="FFFF7D00"/>
      <name val="Heebo"/>
    </font>
    <font>
      <sz val="16"/>
      <color theme="1" tint="0.249977111117893"/>
      <name val="Heebo"/>
    </font>
    <font>
      <b/>
      <i/>
      <sz val="12"/>
      <color theme="1" tint="0.249977111117893"/>
      <name val="Heebo"/>
    </font>
    <font>
      <b/>
      <i/>
      <u/>
      <sz val="12"/>
      <color theme="1" tint="0.249977111117893"/>
      <name val="Heebo"/>
    </font>
    <font>
      <b/>
      <sz val="11"/>
      <color theme="1" tint="0.249977111117893"/>
      <name val="Heebo"/>
    </font>
    <font>
      <b/>
      <u/>
      <sz val="11"/>
      <color theme="1" tint="0.249977111117893"/>
      <name val="Heebo"/>
    </font>
    <font>
      <sz val="12"/>
      <color rgb="FFFF7D00"/>
      <name val="Heeb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EB700"/>
        <bgColor rgb="FFCCFFCC"/>
      </patternFill>
    </fill>
    <fill>
      <patternFill patternType="solid">
        <fgColor rgb="FF5EB700"/>
        <bgColor indexed="64"/>
      </patternFill>
    </fill>
    <fill>
      <patternFill patternType="solid">
        <fgColor rgb="FFEFEFE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/>
      <top style="thin">
        <color rgb="FFB2B2B2"/>
      </top>
      <bottom/>
      <diagonal/>
    </border>
    <border>
      <left style="thin">
        <color rgb="FF000000"/>
      </left>
      <right/>
      <top style="thin">
        <color rgb="FFB2B2B2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FF7D00"/>
      </left>
      <right style="thin">
        <color rgb="FFFF7D00"/>
      </right>
      <top style="thin">
        <color rgb="FFFF7D00"/>
      </top>
      <bottom style="thin">
        <color rgb="FFFF7D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B2B2B2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B2B2B2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43" fontId="5" fillId="2" borderId="0" xfId="0" applyNumberFormat="1" applyFont="1" applyFill="1" applyAlignment="1">
      <alignment vertical="center"/>
    </xf>
    <xf numFmtId="0" fontId="8" fillId="2" borderId="1" xfId="0" applyFont="1" applyFill="1" applyBorder="1" applyAlignment="1">
      <alignment vertical="center"/>
    </xf>
    <xf numFmtId="43" fontId="8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9" fontId="5" fillId="2" borderId="6" xfId="0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43" fontId="5" fillId="2" borderId="1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165" fontId="5" fillId="2" borderId="0" xfId="0" applyNumberFormat="1" applyFont="1" applyFill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164" fontId="5" fillId="4" borderId="3" xfId="0" applyNumberFormat="1" applyFont="1" applyFill="1" applyBorder="1" applyAlignment="1" applyProtection="1">
      <alignment vertical="center"/>
      <protection locked="0"/>
    </xf>
    <xf numFmtId="43" fontId="8" fillId="3" borderId="3" xfId="0" applyNumberFormat="1" applyFont="1" applyFill="1" applyBorder="1" applyAlignment="1" applyProtection="1">
      <alignment vertical="center"/>
      <protection locked="0"/>
    </xf>
    <xf numFmtId="43" fontId="9" fillId="2" borderId="0" xfId="0" applyNumberFormat="1" applyFont="1" applyFill="1" applyAlignment="1">
      <alignment vertical="center"/>
    </xf>
    <xf numFmtId="43" fontId="5" fillId="2" borderId="0" xfId="0" applyNumberFormat="1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43" fontId="5" fillId="5" borderId="0" xfId="0" applyNumberFormat="1" applyFont="1" applyFill="1" applyAlignment="1">
      <alignment vertical="center"/>
    </xf>
    <xf numFmtId="4" fontId="5" fillId="5" borderId="0" xfId="0" applyNumberFormat="1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43" fontId="5" fillId="2" borderId="11" xfId="0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6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43" fontId="8" fillId="2" borderId="0" xfId="0" applyNumberFormat="1" applyFont="1" applyFill="1" applyAlignment="1">
      <alignment horizontal="center" vertical="center"/>
    </xf>
    <xf numFmtId="166" fontId="5" fillId="4" borderId="3" xfId="0" applyNumberFormat="1" applyFont="1" applyFill="1" applyBorder="1" applyAlignment="1" applyProtection="1">
      <alignment vertical="center"/>
      <protection locked="0"/>
    </xf>
    <xf numFmtId="166" fontId="5" fillId="4" borderId="12" xfId="0" applyNumberFormat="1" applyFont="1" applyFill="1" applyBorder="1" applyAlignment="1" applyProtection="1">
      <alignment vertical="center"/>
      <protection locked="0"/>
    </xf>
    <xf numFmtId="166" fontId="8" fillId="3" borderId="2" xfId="0" applyNumberFormat="1" applyFont="1" applyFill="1" applyBorder="1" applyAlignment="1" applyProtection="1">
      <alignment vertical="center"/>
      <protection locked="0"/>
    </xf>
    <xf numFmtId="166" fontId="8" fillId="2" borderId="0" xfId="0" applyNumberFormat="1" applyFont="1" applyFill="1" applyBorder="1" applyAlignment="1">
      <alignment vertical="center"/>
    </xf>
    <xf numFmtId="166" fontId="5" fillId="2" borderId="0" xfId="0" applyNumberFormat="1" applyFont="1" applyFill="1" applyAlignment="1">
      <alignment vertical="center"/>
    </xf>
    <xf numFmtId="166" fontId="8" fillId="2" borderId="11" xfId="0" applyNumberFormat="1" applyFont="1" applyFill="1" applyBorder="1" applyAlignment="1">
      <alignment vertical="center"/>
    </xf>
    <xf numFmtId="166" fontId="5" fillId="2" borderId="0" xfId="0" applyNumberFormat="1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vertical="center"/>
    </xf>
    <xf numFmtId="43" fontId="5" fillId="2" borderId="14" xfId="0" applyNumberFormat="1" applyFont="1" applyFill="1" applyBorder="1" applyAlignment="1">
      <alignment vertical="center"/>
    </xf>
    <xf numFmtId="164" fontId="5" fillId="2" borderId="15" xfId="0" applyNumberFormat="1" applyFont="1" applyFill="1" applyBorder="1" applyAlignment="1">
      <alignment vertical="center"/>
    </xf>
    <xf numFmtId="165" fontId="5" fillId="2" borderId="16" xfId="0" applyNumberFormat="1" applyFont="1" applyFill="1" applyBorder="1" applyAlignment="1">
      <alignment vertical="center"/>
    </xf>
    <xf numFmtId="43" fontId="5" fillId="2" borderId="17" xfId="0" applyNumberFormat="1" applyFont="1" applyFill="1" applyBorder="1" applyAlignment="1">
      <alignment vertical="center"/>
    </xf>
    <xf numFmtId="164" fontId="5" fillId="2" borderId="18" xfId="0" applyNumberFormat="1" applyFont="1" applyFill="1" applyBorder="1" applyAlignment="1">
      <alignment vertical="center"/>
    </xf>
    <xf numFmtId="165" fontId="5" fillId="2" borderId="19" xfId="0" applyNumberFormat="1" applyFont="1" applyFill="1" applyBorder="1" applyAlignment="1">
      <alignment vertical="center"/>
    </xf>
    <xf numFmtId="43" fontId="5" fillId="2" borderId="20" xfId="0" applyNumberFormat="1" applyFont="1" applyFill="1" applyBorder="1" applyAlignment="1">
      <alignment vertical="center"/>
    </xf>
    <xf numFmtId="9" fontId="5" fillId="2" borderId="21" xfId="0" applyNumberFormat="1" applyFont="1" applyFill="1" applyBorder="1" applyAlignment="1">
      <alignment vertical="center"/>
    </xf>
    <xf numFmtId="43" fontId="5" fillId="2" borderId="22" xfId="0" applyNumberFormat="1" applyFont="1" applyFill="1" applyBorder="1" applyAlignment="1">
      <alignment vertical="center"/>
    </xf>
    <xf numFmtId="166" fontId="5" fillId="2" borderId="6" xfId="0" applyNumberFormat="1" applyFont="1" applyFill="1" applyBorder="1" applyAlignment="1">
      <alignment horizontal="right" vertical="center"/>
    </xf>
    <xf numFmtId="164" fontId="5" fillId="2" borderId="15" xfId="0" applyNumberFormat="1" applyFont="1" applyFill="1" applyBorder="1" applyAlignment="1">
      <alignment horizontal="right" vertical="center"/>
    </xf>
    <xf numFmtId="167" fontId="8" fillId="3" borderId="10" xfId="0" applyNumberFormat="1" applyFont="1" applyFill="1" applyBorder="1" applyAlignment="1" applyProtection="1">
      <alignment horizontal="right" vertical="center"/>
      <protection locked="0"/>
    </xf>
    <xf numFmtId="167" fontId="8" fillId="3" borderId="12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>
      <alignment horizontal="left" vertical="center"/>
    </xf>
    <xf numFmtId="166" fontId="5" fillId="2" borderId="13" xfId="0" applyNumberFormat="1" applyFont="1" applyFill="1" applyBorder="1" applyAlignment="1">
      <alignment horizontal="center" vertical="center"/>
    </xf>
    <xf numFmtId="2" fontId="5" fillId="4" borderId="9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D00"/>
      <color rgb="FFE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714375</xdr:colOff>
      <xdr:row>0</xdr:row>
      <xdr:rowOff>19050</xdr:rowOff>
    </xdr:from>
    <xdr:to>
      <xdr:col>9</xdr:col>
      <xdr:colOff>1016065</xdr:colOff>
      <xdr:row>5</xdr:row>
      <xdr:rowOff>47625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3FC3946-0494-47ED-9FFA-803C03B30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0" y="19050"/>
          <a:ext cx="3130615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12E31-655A-4342-8B8A-4CBA66C27FEA}">
  <dimension ref="A1:J1046"/>
  <sheetViews>
    <sheetView tabSelected="1" workbookViewId="0"/>
  </sheetViews>
  <sheetFormatPr defaultColWidth="12.7109375" defaultRowHeight="19.5" x14ac:dyDescent="0.25"/>
  <cols>
    <col min="1" max="1" width="6.42578125" style="3" customWidth="1"/>
    <col min="2" max="2" width="77.42578125" style="3" customWidth="1"/>
    <col min="3" max="3" width="15.28515625" style="3" customWidth="1"/>
    <col min="4" max="4" width="14.28515625" style="3" bestFit="1" customWidth="1"/>
    <col min="5" max="5" width="16.140625" style="3" customWidth="1"/>
    <col min="6" max="6" width="14.7109375" style="3" bestFit="1" customWidth="1"/>
    <col min="7" max="7" width="17.28515625" style="3" customWidth="1"/>
    <col min="8" max="9" width="12.5703125" style="3" customWidth="1"/>
    <col min="10" max="10" width="15.42578125" style="3" customWidth="1"/>
    <col min="11" max="26" width="12.5703125" style="3" customWidth="1"/>
    <col min="27" max="16384" width="12.7109375" style="3"/>
  </cols>
  <sheetData>
    <row r="1" spans="1:10" ht="19.5" customHeight="1" x14ac:dyDescent="0.25">
      <c r="A1" s="2"/>
      <c r="B1" s="4"/>
      <c r="C1" s="4"/>
      <c r="D1" s="4"/>
      <c r="E1" s="4"/>
      <c r="F1" s="4"/>
      <c r="G1" s="4"/>
      <c r="H1" s="2"/>
      <c r="I1" s="2"/>
      <c r="J1" s="2"/>
    </row>
    <row r="2" spans="1:10" ht="19.5" customHeight="1" x14ac:dyDescent="0.25">
      <c r="A2" s="2"/>
      <c r="B2" s="4"/>
      <c r="C2" s="4"/>
      <c r="D2" s="4"/>
      <c r="E2" s="4"/>
      <c r="F2" s="4"/>
      <c r="G2" s="4"/>
      <c r="H2" s="2"/>
      <c r="I2" s="2"/>
      <c r="J2" s="2"/>
    </row>
    <row r="3" spans="1:10" ht="27.75" x14ac:dyDescent="0.25">
      <c r="A3" s="2"/>
      <c r="B3" s="1" t="s">
        <v>16</v>
      </c>
      <c r="C3" s="2"/>
      <c r="D3" s="2"/>
      <c r="E3" s="2"/>
      <c r="F3" s="2"/>
      <c r="G3" s="2"/>
      <c r="H3" s="2"/>
      <c r="I3" s="2"/>
      <c r="J3" s="2"/>
    </row>
    <row r="4" spans="1:10" ht="19.5" customHeight="1" x14ac:dyDescent="0.25">
      <c r="A4" s="2"/>
      <c r="B4" s="1"/>
      <c r="C4" s="2"/>
      <c r="D4" s="2"/>
      <c r="E4" s="2"/>
      <c r="F4" s="2"/>
      <c r="G4" s="2"/>
      <c r="H4" s="2"/>
      <c r="I4" s="2"/>
      <c r="J4" s="2"/>
    </row>
    <row r="5" spans="1:10" ht="19.5" customHeight="1" x14ac:dyDescent="0.25">
      <c r="A5" s="2"/>
      <c r="B5" s="4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4" t="s">
        <v>30</v>
      </c>
      <c r="C6" s="4"/>
      <c r="D6" s="4"/>
      <c r="E6" s="4"/>
      <c r="F6" s="4"/>
      <c r="G6" s="4"/>
      <c r="H6" s="2"/>
      <c r="I6" s="2"/>
      <c r="J6" s="2"/>
    </row>
    <row r="7" spans="1:10" x14ac:dyDescent="0.25">
      <c r="A7" s="2"/>
      <c r="B7" s="4" t="s">
        <v>31</v>
      </c>
      <c r="C7" s="4"/>
      <c r="D7" s="4"/>
      <c r="E7" s="4"/>
      <c r="F7" s="4"/>
      <c r="G7" s="4"/>
      <c r="H7" s="2"/>
      <c r="I7" s="2"/>
      <c r="J7" s="2"/>
    </row>
    <row r="8" spans="1:10" x14ac:dyDescent="0.25">
      <c r="A8" s="2"/>
      <c r="B8" s="4"/>
      <c r="C8" s="4"/>
      <c r="D8" s="4"/>
      <c r="E8" s="4"/>
      <c r="F8" s="4"/>
      <c r="G8" s="4"/>
      <c r="H8" s="2"/>
      <c r="I8" s="2"/>
      <c r="J8" s="2"/>
    </row>
    <row r="9" spans="1:10" x14ac:dyDescent="0.25">
      <c r="A9" s="24"/>
      <c r="B9" s="24"/>
      <c r="C9" s="26"/>
      <c r="D9" s="24"/>
      <c r="E9" s="24"/>
      <c r="F9" s="24"/>
      <c r="G9" s="24"/>
      <c r="H9" s="24"/>
      <c r="I9" s="24"/>
      <c r="J9" s="24"/>
    </row>
    <row r="10" spans="1:10" ht="24.75" x14ac:dyDescent="0.25">
      <c r="A10" s="29">
        <v>0</v>
      </c>
      <c r="B10" s="28" t="s">
        <v>33</v>
      </c>
      <c r="C10" s="26"/>
      <c r="D10" s="27"/>
      <c r="E10" s="26"/>
      <c r="F10" s="26"/>
      <c r="G10" s="24"/>
      <c r="H10" s="24"/>
      <c r="I10" s="24"/>
      <c r="J10" s="24"/>
    </row>
    <row r="11" spans="1:10" x14ac:dyDescent="0.25">
      <c r="A11" s="24"/>
      <c r="B11" s="24"/>
      <c r="C11" s="26"/>
      <c r="D11" s="24"/>
      <c r="E11" s="24"/>
      <c r="F11" s="24"/>
      <c r="G11" s="24"/>
      <c r="H11" s="24"/>
      <c r="I11" s="24"/>
      <c r="J11" s="24"/>
    </row>
    <row r="12" spans="1:10" ht="20.25" thickBot="1" x14ac:dyDescent="0.3">
      <c r="A12" s="2"/>
      <c r="B12" s="31"/>
      <c r="C12" s="4"/>
      <c r="D12" s="4"/>
      <c r="E12" s="4"/>
      <c r="F12" s="4"/>
      <c r="G12" s="4"/>
      <c r="H12" s="2"/>
      <c r="I12" s="2"/>
      <c r="J12" s="2"/>
    </row>
    <row r="13" spans="1:10" ht="20.25" thickBot="1" x14ac:dyDescent="0.3">
      <c r="A13" s="2"/>
      <c r="B13" s="4" t="s">
        <v>32</v>
      </c>
      <c r="C13" s="21"/>
      <c r="D13" s="4"/>
      <c r="E13" s="4"/>
      <c r="F13" s="4"/>
      <c r="G13" s="4"/>
      <c r="H13" s="2"/>
      <c r="I13" s="2"/>
      <c r="J13" s="2"/>
    </row>
    <row r="14" spans="1:10" x14ac:dyDescent="0.25">
      <c r="A14" s="2"/>
      <c r="B14" s="3" t="s">
        <v>29</v>
      </c>
      <c r="C14" s="30"/>
      <c r="D14" s="4"/>
      <c r="E14" s="4"/>
      <c r="F14" s="4"/>
      <c r="G14" s="4"/>
      <c r="H14" s="2"/>
      <c r="I14" s="2"/>
      <c r="J14" s="2"/>
    </row>
    <row r="15" spans="1:10" x14ac:dyDescent="0.25">
      <c r="A15" s="2"/>
      <c r="B15" s="4" t="s">
        <v>28</v>
      </c>
      <c r="C15" s="4"/>
      <c r="D15" s="4"/>
      <c r="E15" s="4"/>
      <c r="F15" s="4"/>
      <c r="G15" s="4"/>
      <c r="H15" s="2"/>
      <c r="I15" s="2"/>
      <c r="J15" s="2"/>
    </row>
    <row r="16" spans="1:10" x14ac:dyDescent="0.25">
      <c r="A16" s="32"/>
      <c r="B16" s="33"/>
      <c r="C16" s="33"/>
      <c r="D16" s="33"/>
      <c r="E16" s="33"/>
      <c r="F16" s="33"/>
      <c r="G16" s="33"/>
      <c r="H16" s="32"/>
      <c r="I16" s="32"/>
      <c r="J16" s="32"/>
    </row>
    <row r="17" spans="1:10" x14ac:dyDescent="0.25">
      <c r="A17" s="32"/>
      <c r="B17" s="34"/>
      <c r="C17" s="23"/>
      <c r="D17" s="32"/>
      <c r="E17" s="32"/>
      <c r="F17" s="32"/>
      <c r="G17" s="32"/>
      <c r="H17" s="32"/>
      <c r="I17" s="32"/>
      <c r="J17" s="32"/>
    </row>
    <row r="18" spans="1:10" x14ac:dyDescent="0.25">
      <c r="A18" s="24"/>
      <c r="B18" s="24"/>
      <c r="C18" s="26"/>
      <c r="D18" s="24"/>
      <c r="E18" s="24"/>
      <c r="F18" s="24"/>
      <c r="G18" s="24"/>
      <c r="H18" s="24"/>
      <c r="I18" s="24"/>
      <c r="J18" s="24"/>
    </row>
    <row r="19" spans="1:10" ht="24.75" x14ac:dyDescent="0.25">
      <c r="A19" s="29">
        <v>1</v>
      </c>
      <c r="B19" s="28" t="s">
        <v>24</v>
      </c>
      <c r="C19" s="26"/>
      <c r="D19" s="27"/>
      <c r="E19" s="26"/>
      <c r="F19" s="26"/>
      <c r="G19" s="24"/>
      <c r="H19" s="24"/>
      <c r="I19" s="24"/>
      <c r="J19" s="24"/>
    </row>
    <row r="20" spans="1:10" x14ac:dyDescent="0.25">
      <c r="A20" s="24"/>
      <c r="B20" s="24"/>
      <c r="C20" s="26"/>
      <c r="D20" s="24"/>
      <c r="E20" s="24"/>
      <c r="F20" s="24"/>
      <c r="G20" s="24"/>
      <c r="H20" s="24"/>
      <c r="I20" s="24"/>
      <c r="J20" s="24"/>
    </row>
    <row r="21" spans="1:10" ht="20.25" thickBot="1" x14ac:dyDescent="0.3">
      <c r="A21" s="2"/>
      <c r="B21" s="2"/>
      <c r="C21" s="8"/>
      <c r="D21" s="2"/>
      <c r="E21" s="2"/>
      <c r="F21" s="2"/>
      <c r="G21" s="2"/>
      <c r="H21" s="2"/>
      <c r="I21" s="2"/>
      <c r="J21" s="2"/>
    </row>
    <row r="22" spans="1:10" ht="20.25" thickBot="1" x14ac:dyDescent="0.3">
      <c r="A22" s="2"/>
      <c r="B22" s="6" t="s">
        <v>25</v>
      </c>
      <c r="C22" s="21">
        <v>1000</v>
      </c>
      <c r="D22" s="36" t="s">
        <v>34</v>
      </c>
      <c r="E22" s="8"/>
      <c r="F22" s="8"/>
      <c r="G22" s="2"/>
      <c r="H22" s="2"/>
      <c r="I22" s="2"/>
      <c r="J22" s="2"/>
    </row>
    <row r="23" spans="1:10" ht="20.25" thickBot="1" x14ac:dyDescent="0.3">
      <c r="A23" s="2"/>
      <c r="B23" s="6" t="s">
        <v>26</v>
      </c>
      <c r="C23" s="42">
        <v>50000</v>
      </c>
      <c r="D23" s="36" t="s">
        <v>34</v>
      </c>
      <c r="E23" s="2"/>
      <c r="F23" s="2"/>
      <c r="G23" s="2"/>
      <c r="H23" s="2"/>
      <c r="I23" s="2"/>
      <c r="J23" s="2"/>
    </row>
    <row r="24" spans="1:10" x14ac:dyDescent="0.25">
      <c r="A24" s="2"/>
      <c r="B24" s="6"/>
      <c r="C24" s="8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6" t="s">
        <v>27</v>
      </c>
      <c r="C25" s="43">
        <f>C23*15%</f>
        <v>7500</v>
      </c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6"/>
      <c r="C26" s="22"/>
      <c r="D26" s="2"/>
      <c r="E26" s="2"/>
      <c r="F26" s="8"/>
      <c r="G26" s="2"/>
      <c r="H26" s="2"/>
      <c r="I26" s="2"/>
      <c r="J26" s="2"/>
    </row>
    <row r="27" spans="1:10" x14ac:dyDescent="0.25">
      <c r="A27" s="2"/>
      <c r="B27" s="2" t="s">
        <v>14</v>
      </c>
      <c r="C27" s="44">
        <f>(C23+C25)*4.9%</f>
        <v>2817.5</v>
      </c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13" t="s">
        <v>15</v>
      </c>
      <c r="C28" s="57">
        <f>C27*15%</f>
        <v>422.625</v>
      </c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 t="s">
        <v>19</v>
      </c>
      <c r="C29" s="44">
        <f>C27+C28</f>
        <v>3240.125</v>
      </c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8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C31" s="8"/>
      <c r="D31" s="2"/>
      <c r="E31" s="2"/>
      <c r="F31" s="2"/>
      <c r="G31" s="2"/>
      <c r="H31" s="2"/>
      <c r="I31" s="2"/>
      <c r="J31" s="2"/>
    </row>
    <row r="32" spans="1:10" x14ac:dyDescent="0.25">
      <c r="A32" s="24"/>
      <c r="B32" s="24"/>
      <c r="C32" s="26"/>
      <c r="D32" s="24"/>
      <c r="E32" s="24"/>
      <c r="F32" s="24"/>
      <c r="G32" s="24"/>
      <c r="H32" s="24"/>
      <c r="I32" s="24"/>
      <c r="J32" s="24"/>
    </row>
    <row r="33" spans="1:10" ht="24.75" x14ac:dyDescent="0.25">
      <c r="A33" s="29">
        <v>2</v>
      </c>
      <c r="B33" s="28" t="s">
        <v>23</v>
      </c>
      <c r="C33" s="26"/>
      <c r="D33" s="27"/>
      <c r="E33" s="26"/>
      <c r="F33" s="26"/>
      <c r="G33" s="24"/>
      <c r="H33" s="24"/>
      <c r="I33" s="24"/>
      <c r="J33" s="24"/>
    </row>
    <row r="34" spans="1:10" x14ac:dyDescent="0.25">
      <c r="A34" s="24"/>
      <c r="B34" s="24"/>
      <c r="C34" s="26"/>
      <c r="D34" s="24"/>
      <c r="E34" s="24"/>
      <c r="F34" s="24"/>
      <c r="G34" s="24"/>
      <c r="H34" s="24"/>
      <c r="I34" s="24"/>
      <c r="J34" s="24"/>
    </row>
    <row r="35" spans="1:10" x14ac:dyDescent="0.25">
      <c r="A35" s="2"/>
      <c r="B35" s="2"/>
      <c r="C35" s="8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6" t="s">
        <v>21</v>
      </c>
      <c r="C36" s="45">
        <f>((C23+C25+C29)/C22)</f>
        <v>60.740124999999999</v>
      </c>
      <c r="D36" s="2" t="s">
        <v>17</v>
      </c>
      <c r="E36" s="2"/>
      <c r="F36" s="2"/>
      <c r="G36" s="8"/>
      <c r="H36" s="2"/>
      <c r="I36" s="2"/>
      <c r="J36" s="2"/>
    </row>
    <row r="37" spans="1:10" x14ac:dyDescent="0.25">
      <c r="A37" s="2"/>
      <c r="B37" s="2"/>
      <c r="C37" s="2"/>
      <c r="D37" s="7"/>
      <c r="E37" s="8"/>
      <c r="F37" s="8"/>
      <c r="G37" s="2"/>
      <c r="H37" s="2"/>
      <c r="I37" s="2"/>
      <c r="J37" s="2"/>
    </row>
    <row r="38" spans="1:10" x14ac:dyDescent="0.25">
      <c r="A38" s="2"/>
      <c r="C38" s="8"/>
      <c r="D38" s="2"/>
      <c r="E38" s="2"/>
      <c r="F38" s="2"/>
      <c r="G38" s="2"/>
      <c r="H38" s="2"/>
      <c r="I38" s="2"/>
      <c r="J38" s="2"/>
    </row>
    <row r="39" spans="1:10" x14ac:dyDescent="0.25">
      <c r="A39" s="24"/>
      <c r="B39" s="25"/>
      <c r="C39" s="24"/>
      <c r="D39" s="26"/>
      <c r="E39" s="24"/>
      <c r="F39" s="24"/>
      <c r="G39" s="26"/>
      <c r="H39" s="24"/>
      <c r="I39" s="24"/>
      <c r="J39" s="24"/>
    </row>
    <row r="40" spans="1:10" ht="24.75" x14ac:dyDescent="0.25">
      <c r="A40" s="29">
        <v>3</v>
      </c>
      <c r="B40" s="28" t="s">
        <v>22</v>
      </c>
      <c r="C40" s="26"/>
      <c r="D40" s="27"/>
      <c r="E40" s="26"/>
      <c r="F40" s="26"/>
      <c r="G40" s="24"/>
      <c r="H40" s="24"/>
      <c r="I40" s="24"/>
      <c r="J40" s="24"/>
    </row>
    <row r="41" spans="1:10" x14ac:dyDescent="0.25">
      <c r="A41" s="24"/>
      <c r="B41" s="24"/>
      <c r="C41" s="26"/>
      <c r="D41" s="24"/>
      <c r="E41" s="24"/>
      <c r="F41" s="24"/>
      <c r="G41" s="24"/>
      <c r="H41" s="24"/>
      <c r="I41" s="24"/>
      <c r="J41" s="24"/>
    </row>
    <row r="42" spans="1:10" x14ac:dyDescent="0.25">
      <c r="A42" s="2"/>
      <c r="B42" s="2"/>
      <c r="C42" s="8"/>
      <c r="D42" s="2"/>
      <c r="E42" s="2"/>
      <c r="F42" s="2"/>
      <c r="G42" s="2"/>
      <c r="H42" s="2"/>
      <c r="I42" s="2"/>
      <c r="J42" s="2"/>
    </row>
    <row r="43" spans="1:10" ht="20.25" thickBot="1" x14ac:dyDescent="0.3">
      <c r="A43" s="2"/>
      <c r="B43" s="2"/>
      <c r="C43" s="35" t="s">
        <v>2</v>
      </c>
      <c r="D43" s="39" t="s">
        <v>35</v>
      </c>
      <c r="E43" s="35" t="s">
        <v>2</v>
      </c>
      <c r="F43" s="2"/>
      <c r="G43" s="2"/>
      <c r="H43" s="2"/>
      <c r="I43" s="2"/>
      <c r="J43" s="2"/>
    </row>
    <row r="44" spans="1:10" x14ac:dyDescent="0.25">
      <c r="A44" s="2"/>
      <c r="B44" s="61" t="s">
        <v>40</v>
      </c>
      <c r="C44" s="62">
        <f>D44*C22</f>
        <v>150000</v>
      </c>
      <c r="D44" s="59">
        <v>150</v>
      </c>
      <c r="E44" s="2" t="s">
        <v>43</v>
      </c>
      <c r="F44" s="2"/>
      <c r="G44" s="8"/>
      <c r="H44" s="2"/>
      <c r="I44" s="2"/>
      <c r="J44" s="2"/>
    </row>
    <row r="45" spans="1:10" ht="20.25" thickBot="1" x14ac:dyDescent="0.3">
      <c r="A45" s="2"/>
      <c r="B45" s="61"/>
      <c r="C45" s="62"/>
      <c r="D45" s="60"/>
      <c r="E45" s="36" t="s">
        <v>34</v>
      </c>
      <c r="F45" s="2"/>
      <c r="G45" s="8"/>
      <c r="H45" s="2"/>
      <c r="I45" s="2"/>
      <c r="J45" s="2"/>
    </row>
    <row r="46" spans="1:10" x14ac:dyDescent="0.25">
      <c r="A46" s="2"/>
      <c r="B46" s="38" t="s">
        <v>36</v>
      </c>
      <c r="C46" s="46">
        <f>D46*C22</f>
        <v>8452.5</v>
      </c>
      <c r="D46" s="44">
        <f>(D44*4.9%)+(D44*4.9%*15%)</f>
        <v>8.4525000000000006</v>
      </c>
      <c r="E46" s="36"/>
      <c r="F46" s="8"/>
      <c r="G46" s="8"/>
      <c r="H46" s="2"/>
      <c r="I46" s="2"/>
      <c r="J46" s="2"/>
    </row>
    <row r="47" spans="1:10" x14ac:dyDescent="0.25">
      <c r="A47" s="2"/>
      <c r="B47" s="2" t="s">
        <v>37</v>
      </c>
      <c r="C47" s="47">
        <f>D47*C22</f>
        <v>141547.5</v>
      </c>
      <c r="D47" s="44">
        <f>D44-D46</f>
        <v>141.54750000000001</v>
      </c>
      <c r="E47" s="2"/>
      <c r="F47" s="2"/>
      <c r="G47" s="2"/>
      <c r="H47" s="2"/>
      <c r="I47" s="2"/>
      <c r="J47" s="2"/>
    </row>
    <row r="48" spans="1:10" x14ac:dyDescent="0.25">
      <c r="A48" s="2"/>
      <c r="B48" s="2" t="s">
        <v>38</v>
      </c>
      <c r="C48" s="47">
        <f>D48*C22</f>
        <v>21232.125</v>
      </c>
      <c r="D48" s="44">
        <f>D47*15%</f>
        <v>21.232125</v>
      </c>
      <c r="E48" s="2"/>
      <c r="F48" s="2"/>
      <c r="G48" s="2"/>
      <c r="H48" s="2"/>
      <c r="I48" s="2"/>
      <c r="J48" s="2"/>
    </row>
    <row r="49" spans="1:10" x14ac:dyDescent="0.25">
      <c r="A49" s="2"/>
      <c r="B49" s="32" t="s">
        <v>39</v>
      </c>
      <c r="C49" s="47">
        <f>D49*C22</f>
        <v>120315.37500000001</v>
      </c>
      <c r="D49" s="44">
        <f>D47-D48</f>
        <v>120.31537500000002</v>
      </c>
      <c r="E49" s="2" t="s">
        <v>18</v>
      </c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7"/>
      <c r="E50" s="8"/>
      <c r="F50" s="8"/>
      <c r="G50" s="2"/>
      <c r="H50" s="2"/>
      <c r="I50" s="2"/>
      <c r="J50" s="2"/>
    </row>
    <row r="51" spans="1:10" x14ac:dyDescent="0.25">
      <c r="A51" s="2"/>
      <c r="B51" s="2"/>
      <c r="C51" s="8"/>
      <c r="D51" s="7"/>
      <c r="E51" s="8"/>
      <c r="F51" s="8"/>
      <c r="G51" s="2"/>
      <c r="H51" s="2"/>
      <c r="I51" s="2"/>
      <c r="J51" s="2"/>
    </row>
    <row r="52" spans="1:10" x14ac:dyDescent="0.25">
      <c r="A52" s="24"/>
      <c r="B52" s="25"/>
      <c r="C52" s="24"/>
      <c r="D52" s="26"/>
      <c r="E52" s="24"/>
      <c r="F52" s="24"/>
      <c r="G52" s="26"/>
      <c r="H52" s="24"/>
      <c r="I52" s="24"/>
      <c r="J52" s="24"/>
    </row>
    <row r="53" spans="1:10" ht="24.75" x14ac:dyDescent="0.25">
      <c r="A53" s="29">
        <v>4</v>
      </c>
      <c r="B53" s="28" t="s">
        <v>0</v>
      </c>
      <c r="C53" s="26"/>
      <c r="D53" s="27"/>
      <c r="E53" s="26"/>
      <c r="F53" s="26"/>
      <c r="G53" s="24"/>
      <c r="H53" s="24"/>
      <c r="I53" s="24"/>
      <c r="J53" s="24"/>
    </row>
    <row r="54" spans="1:10" x14ac:dyDescent="0.25">
      <c r="A54" s="24"/>
      <c r="B54" s="25" t="s">
        <v>20</v>
      </c>
      <c r="C54" s="26"/>
      <c r="D54" s="27"/>
      <c r="E54" s="26"/>
      <c r="F54" s="26"/>
      <c r="G54" s="24"/>
      <c r="H54" s="24"/>
      <c r="I54" s="24"/>
      <c r="J54" s="24"/>
    </row>
    <row r="55" spans="1:10" x14ac:dyDescent="0.25">
      <c r="A55" s="24"/>
      <c r="B55" s="24"/>
      <c r="C55" s="26"/>
      <c r="D55" s="24"/>
      <c r="E55" s="24"/>
      <c r="F55" s="24"/>
      <c r="G55" s="24"/>
      <c r="H55" s="24"/>
      <c r="I55" s="24"/>
      <c r="J55" s="24"/>
    </row>
    <row r="56" spans="1:10" x14ac:dyDescent="0.25">
      <c r="A56" s="2"/>
      <c r="B56" s="2"/>
      <c r="C56" s="8"/>
      <c r="D56" s="7"/>
      <c r="E56" s="8"/>
      <c r="F56" s="8"/>
      <c r="G56" s="2"/>
      <c r="H56" s="2"/>
      <c r="I56" s="2"/>
      <c r="J56" s="2"/>
    </row>
    <row r="57" spans="1:10" x14ac:dyDescent="0.25">
      <c r="A57" s="2"/>
      <c r="B57" s="9" t="s">
        <v>1</v>
      </c>
      <c r="C57" s="5"/>
      <c r="D57" s="5"/>
      <c r="E57" s="10" t="s">
        <v>2</v>
      </c>
      <c r="F57" s="10" t="s">
        <v>3</v>
      </c>
      <c r="G57" s="2"/>
      <c r="H57" s="2"/>
      <c r="I57" s="2"/>
      <c r="J57" s="2"/>
    </row>
    <row r="58" spans="1:10" ht="9.75" customHeight="1" x14ac:dyDescent="0.25">
      <c r="A58" s="2"/>
      <c r="B58" s="11"/>
      <c r="C58" s="2"/>
      <c r="D58" s="2"/>
      <c r="E58" s="51"/>
      <c r="F58" s="54"/>
      <c r="G58" s="2"/>
      <c r="H58" s="2"/>
      <c r="I58" s="2"/>
      <c r="J58" s="2"/>
    </row>
    <row r="59" spans="1:10" x14ac:dyDescent="0.25">
      <c r="A59" s="2"/>
      <c r="B59" s="12" t="s">
        <v>4</v>
      </c>
      <c r="C59" s="13"/>
      <c r="D59" s="13"/>
      <c r="E59" s="52">
        <f>IF((C23/D49)&gt;C22,C22,(C23/D49))</f>
        <v>415.57448497334605</v>
      </c>
      <c r="F59" s="55">
        <f>E59/C22</f>
        <v>0.41557448497334604</v>
      </c>
      <c r="G59" s="2"/>
      <c r="H59" s="2"/>
      <c r="I59" s="2"/>
      <c r="J59" s="2"/>
    </row>
    <row r="60" spans="1:10" x14ac:dyDescent="0.25">
      <c r="A60" s="2"/>
      <c r="B60" s="12" t="s">
        <v>5</v>
      </c>
      <c r="C60" s="13"/>
      <c r="D60" s="13"/>
      <c r="E60" s="52">
        <f>(E61+E59)/2</f>
        <v>707.78724248667299</v>
      </c>
      <c r="F60" s="55">
        <f>E60/C22</f>
        <v>0.70778724248667302</v>
      </c>
      <c r="G60" s="2"/>
      <c r="H60" s="2"/>
      <c r="I60" s="2"/>
      <c r="J60" s="2"/>
    </row>
    <row r="61" spans="1:10" x14ac:dyDescent="0.25">
      <c r="A61" s="2"/>
      <c r="B61" s="12" t="s">
        <v>6</v>
      </c>
      <c r="C61" s="13"/>
      <c r="D61" s="13"/>
      <c r="E61" s="52">
        <f>C22</f>
        <v>1000</v>
      </c>
      <c r="F61" s="55">
        <f>E61/C22</f>
        <v>1</v>
      </c>
      <c r="G61" s="2"/>
      <c r="H61" s="2"/>
      <c r="I61" s="2"/>
      <c r="J61" s="2"/>
    </row>
    <row r="62" spans="1:10" x14ac:dyDescent="0.25">
      <c r="A62" s="2"/>
      <c r="B62" s="11"/>
      <c r="C62" s="15"/>
      <c r="D62" s="2"/>
      <c r="E62" s="53"/>
      <c r="F62" s="56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8"/>
      <c r="G63" s="2"/>
      <c r="H63" s="2"/>
      <c r="I63" s="2"/>
      <c r="J63" s="2"/>
    </row>
    <row r="64" spans="1:10" x14ac:dyDescent="0.25">
      <c r="A64" s="2"/>
      <c r="B64" s="9" t="s">
        <v>7</v>
      </c>
      <c r="C64" s="5"/>
      <c r="D64" s="5"/>
      <c r="E64" s="16"/>
      <c r="F64" s="2"/>
      <c r="G64" s="2"/>
      <c r="H64" s="2"/>
      <c r="I64" s="2"/>
      <c r="J64" s="2"/>
    </row>
    <row r="65" spans="1:10" ht="9.75" customHeight="1" x14ac:dyDescent="0.25">
      <c r="A65" s="2"/>
      <c r="B65" s="11"/>
      <c r="C65" s="2"/>
      <c r="D65" s="2"/>
      <c r="E65" s="48"/>
      <c r="F65" s="2"/>
      <c r="G65" s="2"/>
      <c r="H65" s="2"/>
      <c r="I65" s="2"/>
      <c r="J65" s="2"/>
    </row>
    <row r="66" spans="1:10" x14ac:dyDescent="0.25">
      <c r="A66" s="2"/>
      <c r="B66" s="12" t="s">
        <v>4</v>
      </c>
      <c r="C66" s="13"/>
      <c r="D66" s="13"/>
      <c r="E66" s="49">
        <f>D49*E59</f>
        <v>50000</v>
      </c>
      <c r="F66" s="2"/>
      <c r="G66" s="2"/>
      <c r="H66" s="2"/>
      <c r="I66" s="2"/>
      <c r="J66" s="2"/>
    </row>
    <row r="67" spans="1:10" x14ac:dyDescent="0.25">
      <c r="A67" s="2"/>
      <c r="B67" s="12" t="s">
        <v>5</v>
      </c>
      <c r="C67" s="13"/>
      <c r="D67" s="13"/>
      <c r="E67" s="49">
        <f>D49*E60</f>
        <v>85157.6875</v>
      </c>
      <c r="F67" s="8"/>
      <c r="G67" s="2"/>
      <c r="H67" s="2"/>
      <c r="I67" s="2"/>
      <c r="J67" s="2"/>
    </row>
    <row r="68" spans="1:10" x14ac:dyDescent="0.25">
      <c r="A68" s="2"/>
      <c r="B68" s="12" t="s">
        <v>6</v>
      </c>
      <c r="C68" s="13"/>
      <c r="D68" s="13"/>
      <c r="E68" s="49">
        <f>D49*E61</f>
        <v>120315.37500000001</v>
      </c>
      <c r="F68" s="8"/>
      <c r="G68" s="2"/>
      <c r="H68" s="2"/>
      <c r="I68" s="2"/>
      <c r="J68" s="2"/>
    </row>
    <row r="69" spans="1:10" x14ac:dyDescent="0.25">
      <c r="A69" s="2"/>
      <c r="B69" s="17"/>
      <c r="C69" s="2"/>
      <c r="D69" s="2"/>
      <c r="E69" s="50"/>
      <c r="F69" s="8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8"/>
      <c r="F70" s="8"/>
      <c r="G70" s="2"/>
      <c r="H70" s="2"/>
      <c r="I70" s="2"/>
      <c r="J70" s="2"/>
    </row>
    <row r="71" spans="1:10" x14ac:dyDescent="0.25">
      <c r="A71" s="2"/>
      <c r="B71" s="9" t="s">
        <v>8</v>
      </c>
      <c r="C71" s="5"/>
      <c r="D71" s="5"/>
      <c r="E71" s="16"/>
      <c r="F71" s="2"/>
      <c r="G71" s="2"/>
      <c r="H71" s="2"/>
      <c r="I71" s="2"/>
      <c r="J71" s="2"/>
    </row>
    <row r="72" spans="1:10" ht="9.75" customHeight="1" x14ac:dyDescent="0.25">
      <c r="A72" s="2"/>
      <c r="B72" s="11"/>
      <c r="C72" s="2"/>
      <c r="D72" s="2"/>
      <c r="E72" s="48"/>
      <c r="F72" s="2"/>
      <c r="G72" s="2"/>
      <c r="H72" s="2"/>
      <c r="I72" s="2"/>
      <c r="J72" s="2"/>
    </row>
    <row r="73" spans="1:10" x14ac:dyDescent="0.25">
      <c r="A73" s="2"/>
      <c r="B73" s="12" t="s">
        <v>4</v>
      </c>
      <c r="C73" s="13"/>
      <c r="D73" s="13"/>
      <c r="E73" s="49">
        <f>E66-C23</f>
        <v>0</v>
      </c>
      <c r="F73" s="2"/>
      <c r="G73" s="2"/>
      <c r="H73" s="2"/>
      <c r="I73" s="2"/>
      <c r="J73" s="2"/>
    </row>
    <row r="74" spans="1:10" x14ac:dyDescent="0.25">
      <c r="A74" s="2"/>
      <c r="B74" s="12" t="s">
        <v>5</v>
      </c>
      <c r="C74" s="13"/>
      <c r="D74" s="13"/>
      <c r="E74" s="49">
        <f>E67-C23</f>
        <v>35157.6875</v>
      </c>
      <c r="F74" s="8"/>
      <c r="G74" s="2"/>
      <c r="H74" s="2"/>
      <c r="I74" s="2"/>
      <c r="J74" s="2"/>
    </row>
    <row r="75" spans="1:10" x14ac:dyDescent="0.25">
      <c r="A75" s="2"/>
      <c r="B75" s="12" t="s">
        <v>6</v>
      </c>
      <c r="C75" s="13"/>
      <c r="D75" s="13"/>
      <c r="E75" s="49">
        <f>E68-C23</f>
        <v>70315.375000000015</v>
      </c>
      <c r="F75" s="8"/>
      <c r="G75" s="2"/>
      <c r="H75" s="2"/>
      <c r="I75" s="2"/>
      <c r="J75" s="2"/>
    </row>
    <row r="76" spans="1:10" x14ac:dyDescent="0.25">
      <c r="A76" s="2"/>
      <c r="B76" s="17"/>
      <c r="C76" s="15"/>
      <c r="D76" s="2"/>
      <c r="E76" s="50"/>
      <c r="F76" s="8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18"/>
      <c r="F77" s="8"/>
      <c r="G77" s="2"/>
      <c r="H77" s="2"/>
      <c r="I77" s="2"/>
      <c r="J77" s="2"/>
    </row>
    <row r="78" spans="1:10" x14ac:dyDescent="0.25">
      <c r="A78" s="2"/>
      <c r="B78" s="9" t="s">
        <v>9</v>
      </c>
      <c r="C78" s="5"/>
      <c r="D78" s="5"/>
      <c r="E78" s="19">
        <f>SUM(E80:E84)</f>
        <v>2020778.7242486672</v>
      </c>
      <c r="F78" s="2"/>
      <c r="G78" s="2"/>
      <c r="H78" s="2"/>
      <c r="I78" s="2"/>
      <c r="J78" s="2"/>
    </row>
    <row r="79" spans="1:10" ht="9.75" customHeight="1" thickBot="1" x14ac:dyDescent="0.3">
      <c r="A79" s="2"/>
      <c r="B79" s="11"/>
      <c r="C79" s="2"/>
      <c r="D79" s="2"/>
      <c r="E79" s="48"/>
      <c r="F79" s="2"/>
      <c r="G79" s="2"/>
      <c r="H79" s="2"/>
      <c r="I79" s="2"/>
      <c r="J79" s="2"/>
    </row>
    <row r="80" spans="1:10" ht="20.25" thickBot="1" x14ac:dyDescent="0.3">
      <c r="A80" s="2"/>
      <c r="B80" s="12" t="s">
        <v>10</v>
      </c>
      <c r="C80" s="14"/>
      <c r="D80" s="13"/>
      <c r="E80" s="20">
        <v>1900000</v>
      </c>
      <c r="F80" s="36" t="s">
        <v>34</v>
      </c>
      <c r="G80" s="2"/>
      <c r="H80" s="2"/>
      <c r="I80" s="2"/>
      <c r="J80" s="2"/>
    </row>
    <row r="81" spans="1:10" ht="20.25" thickBot="1" x14ac:dyDescent="0.3">
      <c r="A81" s="2"/>
      <c r="B81" s="12" t="s">
        <v>41</v>
      </c>
      <c r="C81" s="40">
        <v>50</v>
      </c>
      <c r="D81" s="37" t="s">
        <v>34</v>
      </c>
      <c r="E81" s="49">
        <f>C81*E59</f>
        <v>20778.724248667302</v>
      </c>
      <c r="F81" s="8"/>
      <c r="G81" s="2"/>
      <c r="H81" s="2"/>
      <c r="I81" s="2"/>
      <c r="J81" s="2"/>
    </row>
    <row r="82" spans="1:10" ht="20.25" thickBot="1" x14ac:dyDescent="0.3">
      <c r="A82" s="2"/>
      <c r="B82" s="12" t="s">
        <v>42</v>
      </c>
      <c r="C82" s="41">
        <v>1000</v>
      </c>
      <c r="D82" s="37" t="s">
        <v>34</v>
      </c>
      <c r="E82" s="58" t="str">
        <f>"R                     - "</f>
        <v xml:space="preserve">R                     - </v>
      </c>
      <c r="F82" s="8"/>
      <c r="G82" s="2"/>
      <c r="H82" s="2"/>
      <c r="I82" s="2"/>
      <c r="J82" s="2"/>
    </row>
    <row r="83" spans="1:10" ht="20.25" thickBot="1" x14ac:dyDescent="0.3">
      <c r="A83" s="2"/>
      <c r="B83" s="12" t="s">
        <v>11</v>
      </c>
      <c r="C83" s="63">
        <v>10</v>
      </c>
      <c r="D83" s="37" t="s">
        <v>34</v>
      </c>
      <c r="E83" s="49">
        <f>C83*C82</f>
        <v>10000</v>
      </c>
      <c r="F83" s="8"/>
      <c r="G83" s="2"/>
      <c r="H83" s="2"/>
      <c r="I83" s="2"/>
      <c r="J83" s="2"/>
    </row>
    <row r="84" spans="1:10" ht="20.25" thickBot="1" x14ac:dyDescent="0.3">
      <c r="A84" s="2"/>
      <c r="B84" s="12" t="s">
        <v>12</v>
      </c>
      <c r="C84" s="13"/>
      <c r="D84" s="13"/>
      <c r="E84" s="20">
        <v>90000</v>
      </c>
      <c r="F84" s="36" t="s">
        <v>34</v>
      </c>
      <c r="G84" s="2"/>
      <c r="H84" s="2"/>
      <c r="I84" s="2"/>
      <c r="J84" s="2"/>
    </row>
    <row r="85" spans="1:10" x14ac:dyDescent="0.25">
      <c r="A85" s="2"/>
      <c r="B85" s="17"/>
      <c r="C85" s="2"/>
      <c r="D85" s="2"/>
      <c r="E85" s="50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18"/>
      <c r="F86" s="8"/>
      <c r="G86" s="2"/>
      <c r="H86" s="2"/>
      <c r="I86" s="2"/>
      <c r="J86" s="2"/>
    </row>
    <row r="87" spans="1:10" x14ac:dyDescent="0.25">
      <c r="A87" s="2"/>
      <c r="B87" s="9" t="s">
        <v>13</v>
      </c>
      <c r="C87" s="5"/>
      <c r="D87" s="5"/>
      <c r="E87" s="10"/>
      <c r="F87" s="2"/>
      <c r="G87" s="2"/>
      <c r="H87" s="2"/>
      <c r="I87" s="2"/>
      <c r="J87" s="2"/>
    </row>
    <row r="88" spans="1:10" ht="9.75" customHeight="1" x14ac:dyDescent="0.25">
      <c r="A88" s="2"/>
      <c r="B88" s="11"/>
      <c r="C88" s="2"/>
      <c r="D88" s="2"/>
      <c r="E88" s="48"/>
      <c r="F88" s="2"/>
      <c r="G88" s="2"/>
      <c r="H88" s="2"/>
      <c r="I88" s="2"/>
      <c r="J88" s="2"/>
    </row>
    <row r="89" spans="1:10" x14ac:dyDescent="0.25">
      <c r="A89" s="2"/>
      <c r="B89" s="12" t="s">
        <v>4</v>
      </c>
      <c r="C89" s="13"/>
      <c r="D89" s="13"/>
      <c r="E89" s="49">
        <f>E73+E78</f>
        <v>2020778.7242486672</v>
      </c>
      <c r="F89" s="2"/>
      <c r="G89" s="2"/>
      <c r="H89" s="2"/>
      <c r="I89" s="2"/>
      <c r="J89" s="2"/>
    </row>
    <row r="90" spans="1:10" x14ac:dyDescent="0.25">
      <c r="A90" s="2"/>
      <c r="B90" s="12" t="s">
        <v>5</v>
      </c>
      <c r="C90" s="13"/>
      <c r="D90" s="13"/>
      <c r="E90" s="49">
        <f>E74+E78</f>
        <v>2055936.4117486672</v>
      </c>
      <c r="F90" s="8"/>
      <c r="G90" s="2"/>
      <c r="H90" s="2"/>
      <c r="I90" s="2"/>
      <c r="J90" s="2"/>
    </row>
    <row r="91" spans="1:10" x14ac:dyDescent="0.25">
      <c r="A91" s="2"/>
      <c r="B91" s="12" t="s">
        <v>6</v>
      </c>
      <c r="C91" s="13"/>
      <c r="D91" s="13"/>
      <c r="E91" s="49">
        <f>E75+E78</f>
        <v>2091094.0992486672</v>
      </c>
      <c r="F91" s="8"/>
      <c r="G91" s="2"/>
      <c r="H91" s="2"/>
      <c r="I91" s="2"/>
      <c r="J91" s="2"/>
    </row>
    <row r="92" spans="1:10" x14ac:dyDescent="0.25">
      <c r="A92" s="2"/>
      <c r="B92" s="11"/>
      <c r="C92" s="2"/>
      <c r="D92" s="2"/>
      <c r="E92" s="50"/>
      <c r="F92" s="8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5.75" customHeight="1" x14ac:dyDescent="0.25"/>
    <row r="95" spans="1:10" ht="15.75" customHeight="1" x14ac:dyDescent="0.25"/>
    <row r="96" spans="1:10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</sheetData>
  <mergeCells count="3">
    <mergeCell ref="D44:D45"/>
    <mergeCell ref="B44:B45"/>
    <mergeCell ref="C44:C45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Nina</cp:lastModifiedBy>
  <dcterms:created xsi:type="dcterms:W3CDTF">2019-08-16T11:29:17Z</dcterms:created>
  <dcterms:modified xsi:type="dcterms:W3CDTF">2019-08-22T15:02:30Z</dcterms:modified>
</cp:coreProperties>
</file>